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acraft\Szkolenia\"/>
    </mc:Choice>
  </mc:AlternateContent>
  <bookViews>
    <workbookView xWindow="0" yWindow="0" windowWidth="20490" windowHeight="7755"/>
  </bookViews>
  <sheets>
    <sheet name="Seacraft DPV trimmin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33" i="2"/>
  <c r="F32" i="2"/>
  <c r="F16" i="2" l="1"/>
  <c r="F20" i="2"/>
  <c r="F21" i="2" s="1"/>
  <c r="F23" i="2" s="1"/>
  <c r="F29" i="2" s="1"/>
  <c r="F19" i="2"/>
  <c r="F28" i="2"/>
  <c r="F25" i="2"/>
  <c r="F26" i="2" s="1"/>
  <c r="C28" i="2"/>
  <c r="C16" i="2"/>
  <c r="C20" i="2"/>
  <c r="C19" i="2"/>
  <c r="C25" i="2"/>
  <c r="C26" i="2" s="1"/>
  <c r="C21" i="2" l="1"/>
  <c r="C23" i="2" s="1"/>
  <c r="C29" i="2" l="1"/>
  <c r="C32" i="2"/>
  <c r="C33" i="2" l="1"/>
  <c r="C34" i="2" s="1"/>
</calcChain>
</file>

<file path=xl/sharedStrings.xml><?xml version="1.0" encoding="utf-8"?>
<sst xmlns="http://schemas.openxmlformats.org/spreadsheetml/2006/main" count="88" uniqueCount="62">
  <si>
    <t>promil</t>
  </si>
  <si>
    <t>kg/m3</t>
  </si>
  <si>
    <t>kg</t>
  </si>
  <si>
    <t>l</t>
  </si>
  <si>
    <t>gramów</t>
  </si>
  <si>
    <t>ml</t>
  </si>
  <si>
    <t xml:space="preserve"> g/l</t>
  </si>
  <si>
    <t>g</t>
  </si>
  <si>
    <t>⁰C</t>
  </si>
  <si>
    <t>Future series</t>
  </si>
  <si>
    <t>Ghost series</t>
  </si>
  <si>
    <t>Total DPV weight when correctly freshwater trimmed</t>
  </si>
  <si>
    <t>water temperature where unit was trimmed</t>
  </si>
  <si>
    <t>water salinity where unit was trimmed</t>
  </si>
  <si>
    <t>water temperature where DPV will be used</t>
  </si>
  <si>
    <t>water salinity where DPV will be used</t>
  </si>
  <si>
    <t>Internal ballast weigt to add</t>
  </si>
  <si>
    <t>How to use this form?</t>
  </si>
  <si>
    <t>water density</t>
  </si>
  <si>
    <t>water volume in temperature A</t>
  </si>
  <si>
    <t>water B mass of this volume (no material shrink counted)</t>
  </si>
  <si>
    <t>Pb density</t>
  </si>
  <si>
    <t>Pb block buyoancy</t>
  </si>
  <si>
    <t>balast external plate weight</t>
  </si>
  <si>
    <t>balast - external plate volume</t>
  </si>
  <si>
    <t>balast plate negative buyoancy</t>
  </si>
  <si>
    <t xml:space="preserve">Every Seacraft scooter leaves factory neutrally trimmed and weighted for fresh water, 20*C and 1 promile of dissolved minerals. </t>
  </si>
  <si>
    <r>
      <t>To determine how much weight you need to add to Your scooter, to have it correctly weighted in your salinity and temperature conditions, please fill in the</t>
    </r>
    <r>
      <rPr>
        <b/>
        <sz val="11"/>
        <color rgb="FF0070C0"/>
        <rFont val="Calibri"/>
        <family val="2"/>
        <charset val="238"/>
        <scheme val="minor"/>
      </rPr>
      <t xml:space="preserve"> blue fields</t>
    </r>
    <r>
      <rPr>
        <b/>
        <sz val="11"/>
        <rFont val="Calibri"/>
        <family val="2"/>
        <charset val="238"/>
        <scheme val="minor"/>
      </rPr>
      <t xml:space="preserve"> with appropriate data</t>
    </r>
  </si>
  <si>
    <t>You will find out, how much weight need to be added to Your scooter.</t>
  </si>
  <si>
    <t>Trim plates weights: 1mm -60g 3mm- 182g</t>
  </si>
  <si>
    <t>In case you need to use lower increments, please remember that 1mm plates are very easy to cut with scissors.</t>
  </si>
  <si>
    <t>3 mm plates</t>
  </si>
  <si>
    <t>1mm plates</t>
  </si>
  <si>
    <t>remaining grams:</t>
  </si>
  <si>
    <t>pcs</t>
  </si>
  <si>
    <t>or add external ballast of weight (lead plates)</t>
  </si>
  <si>
    <t>Indicative salinities</t>
  </si>
  <si>
    <t>Baltic sea</t>
  </si>
  <si>
    <t>[promiles]</t>
  </si>
  <si>
    <t>Red sea</t>
  </si>
  <si>
    <t>36-41</t>
  </si>
  <si>
    <t>Mediterranian sea</t>
  </si>
  <si>
    <t>Black Sea</t>
  </si>
  <si>
    <t>13-23</t>
  </si>
  <si>
    <t>World ocean</t>
  </si>
  <si>
    <t>34-36</t>
  </si>
  <si>
    <t>Yellow Sea</t>
  </si>
  <si>
    <t>26-34</t>
  </si>
  <si>
    <t>Adriatic sea</t>
  </si>
  <si>
    <t>38-39</t>
  </si>
  <si>
    <t>Buyoancy backup</t>
  </si>
  <si>
    <t>Future 750</t>
  </si>
  <si>
    <t>Future 1000</t>
  </si>
  <si>
    <t>Ghost 1500</t>
  </si>
  <si>
    <t>Ghost 2000</t>
  </si>
  <si>
    <t>200g</t>
  </si>
  <si>
    <t>900g</t>
  </si>
  <si>
    <t>1500g</t>
  </si>
  <si>
    <t>1200g</t>
  </si>
  <si>
    <t>Freshwater</t>
  </si>
  <si>
    <t>0-3</t>
  </si>
  <si>
    <t>This is, speaking of internal ballast plates: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</si>
</sst>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Play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Play"/>
      <family val="2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1"/>
      <name val="Play"/>
      <family val="2"/>
      <charset val="238"/>
    </font>
    <font>
      <b/>
      <sz val="11"/>
      <color theme="1"/>
      <name val="Play"/>
      <family val="2"/>
      <charset val="238"/>
    </font>
    <font>
      <b/>
      <sz val="12"/>
      <color theme="1"/>
      <name val="Play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3" fillId="5" borderId="0" xfId="0" applyFont="1" applyFill="1"/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6" borderId="0" xfId="0" applyFill="1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0" fillId="0" borderId="0" xfId="0" applyFont="1"/>
    <xf numFmtId="0" fontId="3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9" fillId="7" borderId="0" xfId="0" applyFont="1" applyFill="1"/>
    <xf numFmtId="0" fontId="10" fillId="7" borderId="0" xfId="0" applyFont="1" applyFill="1" applyAlignment="1">
      <alignment horizontal="center"/>
    </xf>
    <xf numFmtId="0" fontId="11" fillId="7" borderId="0" xfId="0" applyFont="1" applyFill="1"/>
    <xf numFmtId="0" fontId="10" fillId="7" borderId="0" xfId="0" applyFont="1" applyFill="1"/>
    <xf numFmtId="164" fontId="10" fillId="7" borderId="0" xfId="0" applyNumberFormat="1" applyFont="1" applyFill="1" applyAlignment="1">
      <alignment horizontal="center"/>
    </xf>
    <xf numFmtId="0" fontId="6" fillId="4" borderId="0" xfId="0" applyFont="1" applyFill="1"/>
    <xf numFmtId="1" fontId="6" fillId="4" borderId="0" xfId="0" applyNumberFormat="1" applyFont="1" applyFill="1" applyAlignment="1">
      <alignment horizontal="center"/>
    </xf>
    <xf numFmtId="0" fontId="4" fillId="8" borderId="0" xfId="0" applyFont="1" applyFill="1"/>
    <xf numFmtId="0" fontId="0" fillId="8" borderId="0" xfId="0" applyFill="1"/>
    <xf numFmtId="0" fontId="0" fillId="8" borderId="0" xfId="0" applyFill="1" applyAlignment="1">
      <alignment horizontal="right"/>
    </xf>
    <xf numFmtId="0" fontId="0" fillId="0" borderId="0" xfId="0" applyFill="1"/>
    <xf numFmtId="0" fontId="0" fillId="4" borderId="0" xfId="0" applyFill="1" applyBorder="1"/>
    <xf numFmtId="0" fontId="0" fillId="4" borderId="0" xfId="0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6" workbookViewId="0">
      <selection activeCell="D23" sqref="D23"/>
    </sheetView>
  </sheetViews>
  <sheetFormatPr defaultRowHeight="15"/>
  <cols>
    <col min="2" max="2" width="68.7109375" customWidth="1"/>
    <col min="3" max="3" width="8.85546875" style="2"/>
    <col min="6" max="6" width="9" customWidth="1"/>
    <col min="9" max="9" width="20" customWidth="1"/>
    <col min="10" max="10" width="10.85546875" customWidth="1"/>
  </cols>
  <sheetData>
    <row r="1" spans="1:10" ht="18.75">
      <c r="B1" s="19" t="s">
        <v>17</v>
      </c>
    </row>
    <row r="2" spans="1:10" s="3" customFormat="1">
      <c r="A2" s="40" t="s">
        <v>26</v>
      </c>
      <c r="B2" s="40"/>
      <c r="C2" s="40"/>
      <c r="D2" s="40"/>
      <c r="E2" s="40"/>
      <c r="F2" s="40"/>
      <c r="G2" s="40"/>
    </row>
    <row r="3" spans="1:10" s="3" customFormat="1">
      <c r="A3" s="41" t="s">
        <v>27</v>
      </c>
      <c r="B3" s="41"/>
      <c r="C3" s="41"/>
      <c r="D3" s="41"/>
      <c r="E3" s="41"/>
      <c r="F3" s="41"/>
      <c r="G3" s="41"/>
    </row>
    <row r="4" spans="1:10">
      <c r="A4" s="41"/>
      <c r="B4" s="41"/>
      <c r="C4" s="41"/>
      <c r="D4" s="41"/>
      <c r="E4" s="41"/>
      <c r="F4" s="41"/>
      <c r="G4" s="41"/>
    </row>
    <row r="5" spans="1:10">
      <c r="A5" s="39" t="s">
        <v>28</v>
      </c>
      <c r="B5" s="42"/>
      <c r="C5" s="42"/>
      <c r="D5" s="42"/>
      <c r="E5" s="42"/>
      <c r="F5" s="42"/>
      <c r="G5" s="42"/>
      <c r="I5" s="33" t="s">
        <v>36</v>
      </c>
      <c r="J5" s="34" t="s">
        <v>38</v>
      </c>
    </row>
    <row r="6" spans="1:10">
      <c r="A6" s="39" t="s">
        <v>29</v>
      </c>
      <c r="B6" s="39"/>
      <c r="C6" s="39"/>
      <c r="D6" s="39"/>
      <c r="E6" s="39"/>
      <c r="F6" s="39"/>
      <c r="G6" s="39"/>
      <c r="I6" s="34" t="s">
        <v>37</v>
      </c>
      <c r="J6" s="34">
        <v>10</v>
      </c>
    </row>
    <row r="7" spans="1:10">
      <c r="A7" s="39" t="s">
        <v>30</v>
      </c>
      <c r="B7" s="39"/>
      <c r="C7" s="39"/>
      <c r="D7" s="39"/>
      <c r="E7" s="39"/>
      <c r="F7" s="39"/>
      <c r="G7" s="39"/>
      <c r="I7" s="34" t="s">
        <v>39</v>
      </c>
      <c r="J7" s="35" t="s">
        <v>40</v>
      </c>
    </row>
    <row r="8" spans="1:10">
      <c r="I8" s="34" t="s">
        <v>41</v>
      </c>
      <c r="J8" s="34">
        <v>38</v>
      </c>
    </row>
    <row r="9" spans="1:10">
      <c r="I9" s="34" t="s">
        <v>42</v>
      </c>
      <c r="J9" s="35" t="s">
        <v>43</v>
      </c>
    </row>
    <row r="10" spans="1:10">
      <c r="A10" s="3"/>
      <c r="B10" s="3"/>
      <c r="C10" s="3" t="s">
        <v>9</v>
      </c>
      <c r="D10" s="3"/>
      <c r="E10" s="3"/>
      <c r="F10" s="3" t="s">
        <v>10</v>
      </c>
      <c r="G10" s="3"/>
      <c r="I10" s="34" t="s">
        <v>44</v>
      </c>
      <c r="J10" s="35" t="s">
        <v>45</v>
      </c>
    </row>
    <row r="11" spans="1:10">
      <c r="A11" s="3"/>
      <c r="B11" s="3"/>
      <c r="C11" s="11"/>
      <c r="D11" s="3"/>
      <c r="E11" s="3"/>
      <c r="F11" s="3"/>
      <c r="G11" s="3"/>
      <c r="I11" s="34" t="s">
        <v>46</v>
      </c>
      <c r="J11" s="35" t="s">
        <v>47</v>
      </c>
    </row>
    <row r="12" spans="1:10">
      <c r="B12" s="1"/>
      <c r="I12" s="34" t="s">
        <v>48</v>
      </c>
      <c r="J12" s="35" t="s">
        <v>49</v>
      </c>
    </row>
    <row r="13" spans="1:10" ht="15.75">
      <c r="B13" s="4" t="s">
        <v>11</v>
      </c>
      <c r="C13" s="5">
        <v>15.9</v>
      </c>
      <c r="D13" s="6" t="s">
        <v>2</v>
      </c>
      <c r="F13" s="5">
        <v>22.9</v>
      </c>
      <c r="G13" s="6" t="s">
        <v>2</v>
      </c>
      <c r="I13" s="34" t="s">
        <v>59</v>
      </c>
      <c r="J13" s="35" t="s">
        <v>60</v>
      </c>
    </row>
    <row r="14" spans="1:10" ht="15.75">
      <c r="B14" s="6" t="s">
        <v>12</v>
      </c>
      <c r="C14" s="7">
        <v>20</v>
      </c>
      <c r="D14" s="6" t="s">
        <v>8</v>
      </c>
      <c r="F14" s="7">
        <v>20</v>
      </c>
      <c r="G14" s="6" t="s">
        <v>8</v>
      </c>
      <c r="J14" s="36"/>
    </row>
    <row r="15" spans="1:10" ht="15.75">
      <c r="B15" s="6" t="s">
        <v>13</v>
      </c>
      <c r="C15" s="7">
        <v>1</v>
      </c>
      <c r="D15" s="6" t="s">
        <v>0</v>
      </c>
      <c r="F15" s="7">
        <v>1</v>
      </c>
      <c r="G15" s="6" t="s">
        <v>0</v>
      </c>
      <c r="I15" s="33" t="s">
        <v>50</v>
      </c>
      <c r="J15" s="36"/>
    </row>
    <row r="16" spans="1:10" ht="15.75" hidden="1">
      <c r="B16" s="20" t="s">
        <v>18</v>
      </c>
      <c r="C16" s="21">
        <f>1000+28.152-0.0735*C14-0.00469*C14^2+(0.802-0.002*C14)*(C15-35)</f>
        <v>998.89800000000002</v>
      </c>
      <c r="D16" s="20" t="s">
        <v>1</v>
      </c>
      <c r="E16" s="22"/>
      <c r="F16" s="21">
        <f>1000+28.152-0.0735*F14-0.00469*F14^2+(0.802-0.002*F14)*(F15-35)</f>
        <v>998.89800000000002</v>
      </c>
      <c r="G16" s="20" t="s">
        <v>1</v>
      </c>
      <c r="J16" s="36"/>
    </row>
    <row r="17" spans="1:13" ht="15.75">
      <c r="B17" s="10" t="s">
        <v>14</v>
      </c>
      <c r="C17" s="12">
        <v>15</v>
      </c>
      <c r="D17" s="10" t="s">
        <v>8</v>
      </c>
      <c r="F17" s="12">
        <v>15</v>
      </c>
      <c r="G17" s="10" t="s">
        <v>8</v>
      </c>
      <c r="I17" s="37" t="s">
        <v>51</v>
      </c>
      <c r="J17" s="38" t="s">
        <v>57</v>
      </c>
    </row>
    <row r="18" spans="1:13" ht="15.75">
      <c r="B18" s="10" t="s">
        <v>15</v>
      </c>
      <c r="C18" s="12">
        <v>38</v>
      </c>
      <c r="D18" s="10" t="s">
        <v>0</v>
      </c>
      <c r="F18" s="12">
        <v>38</v>
      </c>
      <c r="G18" s="10" t="s">
        <v>0</v>
      </c>
      <c r="I18" s="37" t="s">
        <v>52</v>
      </c>
      <c r="J18" s="38" t="s">
        <v>56</v>
      </c>
      <c r="K18" s="18"/>
      <c r="L18" s="18"/>
      <c r="M18" s="18"/>
    </row>
    <row r="19" spans="1:13" ht="15.75" hidden="1">
      <c r="B19" s="8"/>
      <c r="C19" s="9">
        <f>1000+28.152-0.0735*C17-0.00469*C17^2+(0.802-0.002*C17)*(C18-35)</f>
        <v>1028.3102500000002</v>
      </c>
      <c r="D19" s="8"/>
      <c r="F19" s="9">
        <f>1000+28.152-0.0735*F17-0.00469*F17^2+(0.802-0.002*F17)*(F18-35)</f>
        <v>1028.3102500000002</v>
      </c>
      <c r="G19" s="8"/>
      <c r="I19" s="37"/>
      <c r="J19" s="38"/>
      <c r="K19" s="18"/>
      <c r="L19" s="18"/>
      <c r="M19" s="18"/>
    </row>
    <row r="20" spans="1:13" ht="15.75" hidden="1">
      <c r="B20" s="8" t="s">
        <v>19</v>
      </c>
      <c r="C20" s="13">
        <f>+C13/C16*1000</f>
        <v>15.917541130325619</v>
      </c>
      <c r="D20" s="8" t="s">
        <v>3</v>
      </c>
      <c r="F20" s="13">
        <f>+F13/F16*1000</f>
        <v>22.925263640531863</v>
      </c>
      <c r="G20" s="8" t="s">
        <v>3</v>
      </c>
      <c r="I20" s="37"/>
      <c r="J20" s="38"/>
      <c r="K20" s="18"/>
      <c r="L20" s="18"/>
      <c r="M20" s="18"/>
    </row>
    <row r="21" spans="1:13" ht="15.75" hidden="1">
      <c r="B21" s="8" t="s">
        <v>20</v>
      </c>
      <c r="C21" s="13">
        <f>C20*C19/1000</f>
        <v>16.368170699110422</v>
      </c>
      <c r="D21" s="8" t="s">
        <v>2</v>
      </c>
      <c r="F21" s="13">
        <f>F20*F19/1000</f>
        <v>23.574283585511235</v>
      </c>
      <c r="G21" s="8" t="s">
        <v>2</v>
      </c>
      <c r="I21" s="37"/>
      <c r="J21" s="38"/>
      <c r="K21" s="18"/>
      <c r="L21" s="18"/>
      <c r="M21" s="18"/>
    </row>
    <row r="22" spans="1:13" s="17" customFormat="1" ht="15.75">
      <c r="A22"/>
      <c r="B22" s="8"/>
      <c r="C22" s="13"/>
      <c r="D22" s="8"/>
      <c r="E22"/>
      <c r="F22" s="13"/>
      <c r="G22" s="8"/>
      <c r="H22" s="18"/>
      <c r="I22" s="37" t="s">
        <v>53</v>
      </c>
      <c r="J22" s="37" t="s">
        <v>58</v>
      </c>
      <c r="K22" s="18"/>
      <c r="L22" s="18"/>
      <c r="M22" s="18"/>
    </row>
    <row r="23" spans="1:13" ht="15.75">
      <c r="B23" s="14" t="s">
        <v>16</v>
      </c>
      <c r="C23" s="15">
        <f>(C21-C20)*1000</f>
        <v>450.62956878480344</v>
      </c>
      <c r="D23" s="14" t="s">
        <v>7</v>
      </c>
      <c r="F23" s="15">
        <f>(F21-F20)*1000</f>
        <v>649.0199449793721</v>
      </c>
      <c r="G23" s="14" t="s">
        <v>7</v>
      </c>
      <c r="I23" s="37" t="s">
        <v>54</v>
      </c>
      <c r="J23" s="38" t="s">
        <v>55</v>
      </c>
      <c r="K23" s="18"/>
      <c r="L23" s="18"/>
      <c r="M23" s="18"/>
    </row>
    <row r="24" spans="1:13" ht="15.75" hidden="1">
      <c r="B24" s="14" t="s">
        <v>23</v>
      </c>
      <c r="C24" s="16">
        <v>114</v>
      </c>
      <c r="D24" s="14" t="s">
        <v>4</v>
      </c>
      <c r="F24" s="16">
        <v>114</v>
      </c>
      <c r="G24" s="14" t="s">
        <v>4</v>
      </c>
      <c r="K24" s="36"/>
      <c r="L24" s="36"/>
      <c r="M24" s="36"/>
    </row>
    <row r="25" spans="1:13" ht="15.75" hidden="1">
      <c r="B25" s="14" t="s">
        <v>24</v>
      </c>
      <c r="C25" s="16">
        <f>10*9.9*0.1</f>
        <v>9.9</v>
      </c>
      <c r="D25" s="14" t="s">
        <v>5</v>
      </c>
      <c r="F25" s="16">
        <f>10*9.9*0.1</f>
        <v>9.9</v>
      </c>
      <c r="G25" s="14" t="s">
        <v>5</v>
      </c>
      <c r="K25" s="36"/>
      <c r="L25" s="36"/>
      <c r="M25" s="36"/>
    </row>
    <row r="26" spans="1:13" ht="15.75" hidden="1">
      <c r="B26" s="14" t="s">
        <v>25</v>
      </c>
      <c r="C26" s="16">
        <f>+C24-C25</f>
        <v>104.1</v>
      </c>
      <c r="D26" s="14" t="s">
        <v>4</v>
      </c>
      <c r="F26" s="16">
        <f>+F24-F25</f>
        <v>104.1</v>
      </c>
      <c r="G26" s="14" t="s">
        <v>4</v>
      </c>
      <c r="K26" s="36"/>
      <c r="L26" s="36"/>
      <c r="M26" s="36"/>
    </row>
    <row r="27" spans="1:13" ht="15.75" hidden="1">
      <c r="B27" s="14" t="s">
        <v>21</v>
      </c>
      <c r="C27" s="16">
        <v>11340</v>
      </c>
      <c r="D27" s="14" t="s">
        <v>6</v>
      </c>
      <c r="F27" s="16">
        <v>11340</v>
      </c>
      <c r="G27" s="14" t="s">
        <v>6</v>
      </c>
      <c r="K27" s="36"/>
      <c r="L27" s="36"/>
      <c r="M27" s="36"/>
    </row>
    <row r="28" spans="1:13" ht="15.75" hidden="1">
      <c r="B28" s="14" t="s">
        <v>22</v>
      </c>
      <c r="C28" s="16">
        <f>C27-1000</f>
        <v>10340</v>
      </c>
      <c r="D28" s="14" t="s">
        <v>7</v>
      </c>
      <c r="F28" s="16">
        <f>F27-1000</f>
        <v>10340</v>
      </c>
      <c r="G28" s="14" t="s">
        <v>7</v>
      </c>
      <c r="K28" s="36"/>
      <c r="L28" s="36"/>
      <c r="M28" s="36"/>
    </row>
    <row r="29" spans="1:13" ht="15.75">
      <c r="B29" s="31" t="s">
        <v>35</v>
      </c>
      <c r="C29" s="32">
        <f>+C23*(C27/C28)</f>
        <v>494.21076499223119</v>
      </c>
      <c r="D29" s="31" t="s">
        <v>7</v>
      </c>
      <c r="E29" s="22"/>
      <c r="F29" s="32">
        <f>+F23*(F27/F28)</f>
        <v>711.78783134101343</v>
      </c>
      <c r="G29" s="31" t="s">
        <v>7</v>
      </c>
      <c r="K29" s="36"/>
      <c r="L29" s="36"/>
      <c r="M29" s="36"/>
    </row>
    <row r="31" spans="1:13" ht="15.75">
      <c r="B31" s="23" t="s">
        <v>61</v>
      </c>
      <c r="C31" s="24"/>
      <c r="D31" s="25"/>
      <c r="E31" s="25"/>
      <c r="F31" s="25"/>
      <c r="G31" s="25"/>
    </row>
    <row r="32" spans="1:13" ht="15.75">
      <c r="B32" s="26" t="s">
        <v>31</v>
      </c>
      <c r="C32" s="27">
        <f>QUOTIENT(C23, 182)</f>
        <v>2</v>
      </c>
      <c r="D32" s="27" t="s">
        <v>34</v>
      </c>
      <c r="E32" s="27"/>
      <c r="F32" s="27">
        <f t="shared" ref="F32" si="0">QUOTIENT(F23, 182)</f>
        <v>3</v>
      </c>
      <c r="G32" s="28" t="s">
        <v>34</v>
      </c>
    </row>
    <row r="33" spans="2:7" ht="15.75">
      <c r="B33" s="26" t="s">
        <v>32</v>
      </c>
      <c r="C33" s="27">
        <f>QUOTIENT((C23-(C32*182)),60)</f>
        <v>1</v>
      </c>
      <c r="D33" s="27" t="s">
        <v>34</v>
      </c>
      <c r="E33" s="27"/>
      <c r="F33" s="27">
        <f t="shared" ref="F33" si="1">QUOTIENT((F23-(F32*182)),60)</f>
        <v>1</v>
      </c>
      <c r="G33" s="29" t="s">
        <v>34</v>
      </c>
    </row>
    <row r="34" spans="2:7" ht="15.75">
      <c r="B34" s="26" t="s">
        <v>33</v>
      </c>
      <c r="C34" s="30">
        <f>C23-(182*C32+60*C33)</f>
        <v>26.629568784803439</v>
      </c>
      <c r="D34" s="30" t="s">
        <v>7</v>
      </c>
      <c r="E34" s="30"/>
      <c r="F34" s="30">
        <f t="shared" ref="F34" si="2">F23-(182*F32+60*F33)</f>
        <v>43.019944979372099</v>
      </c>
      <c r="G34" s="29" t="s">
        <v>7</v>
      </c>
    </row>
  </sheetData>
  <mergeCells count="5">
    <mergeCell ref="A7:G7"/>
    <mergeCell ref="A2:G2"/>
    <mergeCell ref="A3:G4"/>
    <mergeCell ref="A5:G5"/>
    <mergeCell ref="A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Seacraft DPV trimming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Witold Hoffmann</cp:lastModifiedBy>
  <dcterms:created xsi:type="dcterms:W3CDTF">2017-06-01T03:22:03Z</dcterms:created>
  <dcterms:modified xsi:type="dcterms:W3CDTF">2019-03-05T16:45:39Z</dcterms:modified>
</cp:coreProperties>
</file>